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old laptop files\documents_oldldaptop\Documents\"/>
    </mc:Choice>
  </mc:AlternateContent>
  <xr:revisionPtr revIDLastSave="0" documentId="8_{A9BF504A-5F22-4D63-B686-5A08E213EF8D}" xr6:coauthVersionLast="47" xr6:coauthVersionMax="47" xr10:uidLastSave="{00000000-0000-0000-0000-000000000000}"/>
  <bookViews>
    <workbookView xWindow="2730" yWindow="1620" windowWidth="22290" windowHeight="14580" xr2:uid="{00000000-000D-0000-FFFF-FFFF00000000}"/>
  </bookViews>
  <sheets>
    <sheet name="2023 Print Ver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1" l="1"/>
  <c r="I5" i="11" l="1"/>
  <c r="E6" i="11"/>
  <c r="E10" i="11"/>
  <c r="E18" i="11"/>
  <c r="E20" i="11"/>
  <c r="E54" i="11"/>
  <c r="E61" i="11"/>
  <c r="E64" i="11" s="1"/>
  <c r="E8" i="11" s="1"/>
  <c r="E74" i="11"/>
  <c r="E21" i="11" s="1"/>
  <c r="E81" i="11"/>
  <c r="E23" i="11" s="1"/>
  <c r="E88" i="11"/>
  <c r="E27" i="11" s="1"/>
  <c r="E103" i="11"/>
  <c r="E28" i="11" s="1"/>
  <c r="E116" i="11"/>
  <c r="E31" i="11" s="1"/>
  <c r="E123" i="11"/>
  <c r="E34" i="11" s="1"/>
  <c r="E134" i="11"/>
  <c r="E44" i="11" s="1"/>
  <c r="E46" i="11" s="1"/>
  <c r="E11" i="11" l="1"/>
  <c r="E39" i="11"/>
  <c r="E57" i="11" s="1"/>
  <c r="E48" i="11" l="1"/>
  <c r="E41" i="11"/>
  <c r="E52" i="11"/>
  <c r="I134" i="11" l="1"/>
  <c r="I44" i="11" l="1"/>
  <c r="G20" i="11"/>
  <c r="I61" i="11"/>
  <c r="I103" i="11"/>
  <c r="G87" i="11"/>
  <c r="G86" i="11"/>
  <c r="G80" i="11"/>
  <c r="G79" i="11"/>
  <c r="G73" i="11"/>
  <c r="G72" i="11"/>
  <c r="G71" i="11"/>
  <c r="G70" i="11"/>
  <c r="G69" i="11"/>
  <c r="G6" i="11" l="1"/>
  <c r="C56" i="11"/>
  <c r="C46" i="11"/>
  <c r="I46" i="11"/>
  <c r="I18" i="11"/>
  <c r="I123" i="11"/>
  <c r="I34" i="11" s="1"/>
  <c r="I116" i="11"/>
  <c r="I31" i="11" s="1"/>
  <c r="G96" i="11"/>
  <c r="G95" i="11"/>
  <c r="G93" i="11"/>
  <c r="I88" i="11"/>
  <c r="G103" i="11" l="1"/>
  <c r="G28" i="11" s="1"/>
  <c r="I27" i="11"/>
  <c r="I74" i="11"/>
  <c r="I21" i="11" s="1"/>
  <c r="I81" i="11"/>
  <c r="I23" i="11" s="1"/>
  <c r="I64" i="11"/>
  <c r="I8" i="11" s="1"/>
  <c r="G33" i="11"/>
  <c r="G29" i="11"/>
  <c r="G25" i="11"/>
  <c r="G22" i="11"/>
  <c r="G18" i="11"/>
  <c r="G10" i="11"/>
  <c r="C18" i="11"/>
  <c r="C102" i="11"/>
  <c r="I11" i="11" l="1"/>
  <c r="G61" i="11"/>
  <c r="G148" i="11"/>
  <c r="C145" i="11"/>
  <c r="C147" i="11"/>
  <c r="G143" i="11"/>
  <c r="G144" i="11"/>
  <c r="G64" i="11" l="1"/>
  <c r="G8" i="11" s="1"/>
  <c r="C64" i="11"/>
  <c r="C8" i="11" s="1"/>
  <c r="G74" i="11"/>
  <c r="G21" i="11" s="1"/>
  <c r="G11" i="11" l="1"/>
  <c r="G123" i="11"/>
  <c r="G34" i="11" s="1"/>
  <c r="G116" i="11"/>
  <c r="G31" i="11" s="1"/>
  <c r="G134" i="11"/>
  <c r="G44" i="11" s="1"/>
  <c r="G88" i="11"/>
  <c r="G27" i="11" s="1"/>
  <c r="G81" i="11"/>
  <c r="G23" i="11" s="1"/>
  <c r="G46" i="11" l="1"/>
  <c r="C149" i="11"/>
  <c r="C116" i="11"/>
  <c r="C31" i="11" s="1"/>
  <c r="G39" i="11" l="1"/>
  <c r="C134" i="11"/>
  <c r="C103" i="11"/>
  <c r="C28" i="11" s="1"/>
  <c r="C123" i="11"/>
  <c r="C34" i="11" s="1"/>
  <c r="C88" i="11"/>
  <c r="C27" i="11" s="1"/>
  <c r="C81" i="11"/>
  <c r="C23" i="11" s="1"/>
  <c r="C74" i="11"/>
  <c r="C21" i="11" s="1"/>
  <c r="G52" i="11" l="1"/>
  <c r="G54" i="11" s="1"/>
  <c r="I4" i="11" s="1"/>
  <c r="I6" i="11" s="1"/>
  <c r="C39" i="11"/>
  <c r="G57" i="11"/>
  <c r="C6" i="11"/>
  <c r="C57" i="11" l="1"/>
  <c r="C11" i="11" l="1"/>
  <c r="C50" i="11" s="1"/>
  <c r="G56" i="11"/>
  <c r="C52" i="11" l="1"/>
  <c r="I28" i="11"/>
  <c r="I39" i="11" l="1"/>
  <c r="I52" i="11" s="1"/>
  <c r="I55" i="11" s="1"/>
  <c r="I56" i="11" s="1"/>
  <c r="I57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 e tillman</author>
  </authors>
  <commentList>
    <comment ref="A50" authorId="0" shapeId="0" xr:uid="{FECBC6E9-756E-F248-889B-BE45F911A30C}">
      <text>
        <r>
          <rPr>
            <b/>
            <sz val="10"/>
            <color rgb="FF000000"/>
            <rFont val="Tahoma"/>
            <family val="2"/>
          </rPr>
          <t>r e tillman: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<sst xmlns="http://schemas.openxmlformats.org/spreadsheetml/2006/main" count="173" uniqueCount="118">
  <si>
    <t>Operating Expense</t>
  </si>
  <si>
    <t>Utilities</t>
  </si>
  <si>
    <t>Legal and Accounting</t>
  </si>
  <si>
    <t>Telephone</t>
  </si>
  <si>
    <t>Actual</t>
  </si>
  <si>
    <t>Projected</t>
  </si>
  <si>
    <t>Budget</t>
  </si>
  <si>
    <t>Generator Maintenance</t>
  </si>
  <si>
    <t>Postage</t>
  </si>
  <si>
    <t>Office Supplies</t>
  </si>
  <si>
    <t>Office Automation</t>
  </si>
  <si>
    <t>Office Equipment</t>
  </si>
  <si>
    <t>Internet &amp; Landline</t>
  </si>
  <si>
    <t>Cell Phone</t>
  </si>
  <si>
    <t>Equipment Maintenance</t>
  </si>
  <si>
    <t>Facilities Maintenance</t>
  </si>
  <si>
    <t>Reservoir Maintenance</t>
  </si>
  <si>
    <t>Tools and Equipment</t>
  </si>
  <si>
    <t>Hydrant Repairs</t>
  </si>
  <si>
    <t>Electricity - Security Light</t>
  </si>
  <si>
    <t>Electricity - Price Plant</t>
  </si>
  <si>
    <t>Electricity -Well #4</t>
  </si>
  <si>
    <t>Electricity - Squires Plant</t>
  </si>
  <si>
    <t>Natural Gas</t>
  </si>
  <si>
    <t>Legal expenses</t>
  </si>
  <si>
    <t>Accounting expeneses</t>
  </si>
  <si>
    <t>Dues and Subscriptions</t>
  </si>
  <si>
    <t>Change in Accounts Receivable</t>
  </si>
  <si>
    <t>Change in Accounts Payable</t>
  </si>
  <si>
    <t>Office Expense</t>
  </si>
  <si>
    <t>Wells</t>
  </si>
  <si>
    <t>Distribution System</t>
  </si>
  <si>
    <t>Furniture and Equipment</t>
  </si>
  <si>
    <t>Supporting Schedules for Adjustments for Accruals</t>
  </si>
  <si>
    <t>Operating Revenues</t>
  </si>
  <si>
    <t>Non-Operating Revenues</t>
  </si>
  <si>
    <t xml:space="preserve">      Total Operating Revenue</t>
  </si>
  <si>
    <t>Opening Fund Balance</t>
  </si>
  <si>
    <t xml:space="preserve">   Farmers State Bank</t>
  </si>
  <si>
    <t xml:space="preserve">   ColoTrust</t>
  </si>
  <si>
    <t xml:space="preserve"> Tap Fees</t>
  </si>
  <si>
    <t xml:space="preserve"> Other Revenue</t>
  </si>
  <si>
    <t xml:space="preserve">   Property Tax</t>
  </si>
  <si>
    <t xml:space="preserve">   Interest Income</t>
  </si>
  <si>
    <t xml:space="preserve">      Total Non-Operating Revenues</t>
  </si>
  <si>
    <t xml:space="preserve">      Total Operating Expenses</t>
  </si>
  <si>
    <t xml:space="preserve">   Specific Ownership Tax</t>
  </si>
  <si>
    <t>Non-Operating Expenditures</t>
  </si>
  <si>
    <t xml:space="preserve">      Total Non-Operating Expenditures</t>
  </si>
  <si>
    <t>Closing Fund Balance</t>
  </si>
  <si>
    <t>Repairs &amp; Maintenance</t>
  </si>
  <si>
    <t xml:space="preserve">         TABOR 3% Emergency Reserve</t>
  </si>
  <si>
    <t>Supporting Schedules for Capital Improvements</t>
  </si>
  <si>
    <t>Distribution System Maintenance</t>
  </si>
  <si>
    <t>Enterprise/General Fund</t>
  </si>
  <si>
    <t xml:space="preserve">  Water Department ORC</t>
  </si>
  <si>
    <t xml:space="preserve">  Utilities (SS)</t>
  </si>
  <si>
    <t xml:space="preserve">  Office Administration and Bookkeeping</t>
  </si>
  <si>
    <t xml:space="preserve">  Legal and Accounting (SS)</t>
  </si>
  <si>
    <t xml:space="preserve">  Property Insurance</t>
  </si>
  <si>
    <t xml:space="preserve">  Chemicals</t>
  </si>
  <si>
    <t xml:space="preserve">  Health Insurance</t>
  </si>
  <si>
    <t xml:space="preserve">  Repairs and Maintenance (SS)</t>
  </si>
  <si>
    <t xml:space="preserve">  Payroll Taxes</t>
  </si>
  <si>
    <t xml:space="preserve">  Director's Fees</t>
  </si>
  <si>
    <t xml:space="preserve">  Office  Expense (SS)</t>
  </si>
  <si>
    <t xml:space="preserve">  Election Expense</t>
  </si>
  <si>
    <t xml:space="preserve">  Water Testing</t>
  </si>
  <si>
    <t xml:space="preserve">  Telephone (SS)</t>
  </si>
  <si>
    <t xml:space="preserve">  Training and Seminars</t>
  </si>
  <si>
    <t xml:space="preserve">  Part-time Employees Salary</t>
  </si>
  <si>
    <t xml:space="preserve">  Capital Improvments (SS)</t>
  </si>
  <si>
    <t>Capital Improvements</t>
  </si>
  <si>
    <t>Documentaion Expense</t>
  </si>
  <si>
    <t>Truck and Trailer Expense</t>
  </si>
  <si>
    <t>Truck Fuel</t>
  </si>
  <si>
    <t>Truck and Trailer Maintenance</t>
  </si>
  <si>
    <t>SCADA</t>
  </si>
  <si>
    <t>Excavation Expense</t>
  </si>
  <si>
    <t>Mainline Maintenance</t>
  </si>
  <si>
    <t xml:space="preserve">  Miscellaneous</t>
  </si>
  <si>
    <t>Opening Fund Balance detail</t>
  </si>
  <si>
    <t>Closing Fund Balance detail</t>
  </si>
  <si>
    <t xml:space="preserve">     Total Utilities</t>
  </si>
  <si>
    <t xml:space="preserve">     Total Legal and Accounting </t>
  </si>
  <si>
    <t xml:space="preserve">     Total Truck and Trailer Expense</t>
  </si>
  <si>
    <t xml:space="preserve">     Total Repairs and Mainitenance</t>
  </si>
  <si>
    <t xml:space="preserve">     Total Office</t>
  </si>
  <si>
    <t xml:space="preserve">     Total Telephone</t>
  </si>
  <si>
    <t xml:space="preserve">      Total Capital Improvements</t>
  </si>
  <si>
    <t xml:space="preserve">  Capital Expenditures</t>
  </si>
  <si>
    <t>Adjustments for Accruals</t>
  </si>
  <si>
    <t>Change in cash held by Treasurer</t>
  </si>
  <si>
    <t>Change in Prepaid Expenses</t>
  </si>
  <si>
    <t>Change In Payroll WH Payable</t>
  </si>
  <si>
    <t>Change in Customer Deposits</t>
  </si>
  <si>
    <t xml:space="preserve">     Total Adjustments</t>
  </si>
  <si>
    <t>Meters</t>
  </si>
  <si>
    <t>Supporting Schedules for Projected 2022 and Budget 2023 Expenses</t>
  </si>
  <si>
    <t>Water Sales - Overages</t>
  </si>
  <si>
    <t>Water Sales - Bulk Water</t>
  </si>
  <si>
    <t>Water Sales - Base Rate</t>
  </si>
  <si>
    <t xml:space="preserve"> Water Sales (SS)</t>
  </si>
  <si>
    <t>Change in Unrealized Gain/Loss</t>
  </si>
  <si>
    <t>Change in Credit Card Balance</t>
  </si>
  <si>
    <t xml:space="preserve">Adjustments for Accruals </t>
  </si>
  <si>
    <t>Aug 31,2023</t>
  </si>
  <si>
    <t xml:space="preserve">  Truck Fuel &amp; Maintenance (SS)</t>
  </si>
  <si>
    <r>
      <t xml:space="preserve">  </t>
    </r>
    <r>
      <rPr>
        <i/>
        <sz val="12"/>
        <color theme="1"/>
        <rFont val="Calibri"/>
        <family val="2"/>
        <scheme val="minor"/>
      </rPr>
      <t xml:space="preserve"> Less </t>
    </r>
    <r>
      <rPr>
        <sz val="12"/>
        <color theme="1"/>
        <rFont val="Calibri"/>
        <family val="2"/>
        <scheme val="minor"/>
      </rPr>
      <t>Country Treasurer Fee</t>
    </r>
  </si>
  <si>
    <t xml:space="preserve">   Other Non-Operating Income</t>
  </si>
  <si>
    <t>Proposed</t>
  </si>
  <si>
    <t>Bank Fees</t>
  </si>
  <si>
    <t>Actual Thru</t>
  </si>
  <si>
    <t>Actual 2022</t>
  </si>
  <si>
    <t>Actual 2023 thru 8/31/2023</t>
  </si>
  <si>
    <t>Projected 2023</t>
  </si>
  <si>
    <t>2024 Budget</t>
  </si>
  <si>
    <t xml:space="preserve">  District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</si>
</sst>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i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center"/>
    </xf>
    <xf numFmtId="6" fontId="5" fillId="0" borderId="0" xfId="0" applyNumberFormat="1" applyFont="1"/>
    <xf numFmtId="6" fontId="5" fillId="0" borderId="0" xfId="0" applyNumberFormat="1" applyFont="1" applyAlignment="1">
      <alignment wrapText="1"/>
    </xf>
    <xf numFmtId="5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5" fillId="0" borderId="2" xfId="0" applyNumberFormat="1" applyFont="1" applyBorder="1"/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/>
    <xf numFmtId="4" fontId="5" fillId="0" borderId="0" xfId="0" applyNumberFormat="1" applyFont="1"/>
    <xf numFmtId="164" fontId="2" fillId="0" borderId="3" xfId="0" applyNumberFormat="1" applyFont="1" applyBorder="1" applyAlignment="1">
      <alignment wrapText="1"/>
    </xf>
    <xf numFmtId="5" fontId="5" fillId="0" borderId="3" xfId="0" applyNumberFormat="1" applyFont="1" applyBorder="1" applyAlignment="1">
      <alignment wrapText="1"/>
    </xf>
    <xf numFmtId="164" fontId="5" fillId="0" borderId="2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4" fontId="6" fillId="0" borderId="0" xfId="0" applyNumberFormat="1" applyFont="1"/>
    <xf numFmtId="0" fontId="5" fillId="0" borderId="3" xfId="0" applyFont="1" applyBorder="1"/>
    <xf numFmtId="0" fontId="5" fillId="0" borderId="1" xfId="0" applyFont="1" applyBorder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5" fillId="0" borderId="5" xfId="0" applyNumberFormat="1" applyFont="1" applyBorder="1"/>
    <xf numFmtId="0" fontId="2" fillId="0" borderId="3" xfId="0" applyFont="1" applyBorder="1" applyAlignment="1">
      <alignment wrapText="1"/>
    </xf>
    <xf numFmtId="164" fontId="8" fillId="0" borderId="0" xfId="0" applyNumberFormat="1" applyFont="1"/>
    <xf numFmtId="164" fontId="8" fillId="0" borderId="3" xfId="0" applyNumberFormat="1" applyFont="1" applyBorder="1"/>
    <xf numFmtId="164" fontId="0" fillId="0" borderId="1" xfId="0" applyNumberFormat="1" applyBorder="1"/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5" fillId="0" borderId="3" xfId="0" applyNumberFormat="1" applyFont="1" applyBorder="1" applyAlignment="1">
      <alignment horizontal="center"/>
    </xf>
    <xf numFmtId="164" fontId="2" fillId="0" borderId="3" xfId="0" applyNumberFormat="1" applyFont="1" applyBorder="1"/>
    <xf numFmtId="164" fontId="5" fillId="0" borderId="4" xfId="0" applyNumberFormat="1" applyFont="1" applyBorder="1"/>
    <xf numFmtId="164" fontId="4" fillId="0" borderId="2" xfId="0" applyNumberFormat="1" applyFont="1" applyBorder="1"/>
    <xf numFmtId="164" fontId="4" fillId="0" borderId="4" xfId="0" applyNumberFormat="1" applyFont="1" applyBorder="1"/>
    <xf numFmtId="1" fontId="5" fillId="0" borderId="0" xfId="0" applyNumberFormat="1" applyFont="1"/>
    <xf numFmtId="164" fontId="2" fillId="0" borderId="0" xfId="0" applyNumberFormat="1" applyFont="1" applyAlignment="1">
      <alignment horizontal="center"/>
    </xf>
    <xf numFmtId="0" fontId="5" fillId="0" borderId="1" xfId="0" applyFont="1" applyBorder="1"/>
    <xf numFmtId="0" fontId="5" fillId="0" borderId="0" xfId="0" applyFont="1" applyAlignment="1">
      <alignment vertical="center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1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horizontal="left"/>
    </xf>
    <xf numFmtId="164" fontId="4" fillId="0" borderId="3" xfId="0" applyNumberFormat="1" applyFont="1" applyBorder="1"/>
    <xf numFmtId="0" fontId="5" fillId="0" borderId="0" xfId="0" applyFont="1" applyAlignment="1">
      <alignment horizontal="center" wrapText="1"/>
    </xf>
    <xf numFmtId="1" fontId="5" fillId="0" borderId="0" xfId="0" applyNumberFormat="1" applyFont="1" applyAlignment="1">
      <alignment horizontal="center"/>
    </xf>
    <xf numFmtId="164" fontId="4" fillId="0" borderId="0" xfId="0" applyNumberFormat="1" applyFont="1"/>
    <xf numFmtId="0" fontId="3" fillId="0" borderId="0" xfId="0" applyFont="1"/>
    <xf numFmtId="0" fontId="5" fillId="0" borderId="3" xfId="0" applyFont="1" applyBorder="1" applyAlignment="1">
      <alignment horizontal="left"/>
    </xf>
    <xf numFmtId="1" fontId="0" fillId="0" borderId="0" xfId="0" applyNumberFormat="1"/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2030643</xdr:colOff>
      <xdr:row>18</xdr:row>
      <xdr:rowOff>0</xdr:rowOff>
    </xdr:from>
    <xdr:to>
      <xdr:col>0</xdr:col>
      <xdr:colOff>2628382</xdr:colOff>
      <xdr:row>21</xdr:row>
      <xdr:rowOff>32282</xdr:rowOff>
    </xdr:to>
    <xdr:sp macro="[0]!Rectangle1_Click" textlink="" fLocksText="0">
      <xdr:nvSpPr>
        <xdr:cNvPr id="2" name="Rectangle 1">
          <a:extLst>
            <a:ext uri="{FF2B5EF4-FFF2-40B4-BE49-F238E27FC236}">
              <a16:creationId xmlns:a16="http://schemas.microsoft.com/office/drawing/2014/main" id="{1851F8CD-561C-1347-ADAC-11861AABFEEE}"/>
            </a:ext>
          </a:extLst>
        </xdr:cNvPr>
        <xdr:cNvSpPr/>
      </xdr:nvSpPr>
      <xdr:spPr>
        <a:xfrm rot="2855754">
          <a:off x="8879272" y="4086071"/>
          <a:ext cx="1022882" cy="597739"/>
        </a:xfrm>
        <a:prstGeom prst="rect">
          <a:avLst/>
        </a:prstGeom>
        <a:noFill/>
        <a:ln>
          <a:solidFill>
            <a:schemeClr val="accent1">
              <a:alpha val="5000"/>
            </a:schemeClr>
          </a:solidFill>
        </a:ln>
        <a:effectLst>
          <a:outerShdw blurRad="50800" dist="50800" dir="5400000" sx="1000" sy="1000" algn="ctr" rotWithShape="0">
            <a:srgbClr val="000000">
              <a:alpha val="5000"/>
            </a:srgbClr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endParaRPr lang="en-US" sz="12500" b="1" cap="none" spc="50" baseline="0">
            <a:ln w="9525" cmpd="sng">
              <a:noFill/>
              <a:prstDash val="solid"/>
            </a:ln>
            <a:solidFill>
              <a:schemeClr val="bg1">
                <a:lumMod val="95000"/>
              </a:schemeClr>
            </a:solidFill>
            <a:effectLst>
              <a:glow rad="38100">
                <a:schemeClr val="bg2">
                  <a:alpha val="9000"/>
                </a:schemeClr>
              </a:glow>
              <a:outerShdw blurRad="1270000" dist="38100" dir="13920000" algn="ctr" rotWithShape="0">
                <a:schemeClr val="bg2">
                  <a:alpha val="1000"/>
                </a:schemeClr>
              </a:outerShdw>
              <a:reflection stA="0" endPos="65000" dist="50800" dir="5400000" sy="-100000" algn="bl" rotWithShape="0"/>
            </a:effectLst>
          </a:endParaRP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35C4D-6052-7644-B7C5-B573B585F218}">
  <dimension ref="A1:L149"/>
  <sheetViews>
    <sheetView tabSelected="1" zoomScaleNormal="100" zoomScalePageLayoutView="161" workbookViewId="0">
      <selection activeCell="A137" sqref="A137:H137"/>
    </sheetView>
  </sheetViews>
  <sheetFormatPr defaultColWidth="10.7109375" defaultRowHeight="15.75" x14ac:dyDescent="0.25"/>
  <cols>
    <col min="1" max="1" width="34.7109375" style="1" customWidth="1"/>
    <col min="2" max="2" width="4.140625" style="1" customWidth="1"/>
    <col min="3" max="3" width="13.42578125" style="1" customWidth="1"/>
    <col min="4" max="4" width="4" style="1" customWidth="1"/>
    <col min="5" max="5" width="13.28515625" style="2" hidden="1" customWidth="1"/>
    <col min="6" max="6" width="4.28515625" style="34" hidden="1" customWidth="1"/>
    <col min="7" max="7" width="11.140625" style="1" customWidth="1"/>
    <col min="8" max="8" width="4.42578125" style="1" customWidth="1"/>
    <col min="9" max="9" width="11.42578125" style="2" customWidth="1"/>
    <col min="10" max="10" width="3.7109375" style="1" customWidth="1"/>
    <col min="11" max="11" width="10.7109375" style="1"/>
    <col min="12" max="12" width="10.7109375" style="4"/>
    <col min="13" max="16384" width="10.7109375" style="1"/>
  </cols>
  <sheetData>
    <row r="1" spans="1:10" x14ac:dyDescent="0.25">
      <c r="A1" s="1" t="s">
        <v>54</v>
      </c>
      <c r="G1" s="2"/>
      <c r="I1" s="27" t="s">
        <v>110</v>
      </c>
    </row>
    <row r="2" spans="1:10" x14ac:dyDescent="0.25">
      <c r="C2" s="3" t="s">
        <v>4</v>
      </c>
      <c r="E2" s="35" t="s">
        <v>112</v>
      </c>
      <c r="G2" s="3" t="s">
        <v>5</v>
      </c>
      <c r="I2" s="28" t="s">
        <v>6</v>
      </c>
      <c r="J2" s="3"/>
    </row>
    <row r="3" spans="1:10" ht="16.5" thickBot="1" x14ac:dyDescent="0.3">
      <c r="A3" s="36" t="s">
        <v>81</v>
      </c>
      <c r="B3" s="37"/>
      <c r="C3" s="10">
        <v>2022</v>
      </c>
      <c r="E3" s="38" t="s">
        <v>106</v>
      </c>
      <c r="G3" s="10">
        <v>2023</v>
      </c>
      <c r="I3" s="29">
        <v>2024</v>
      </c>
      <c r="J3" s="3"/>
    </row>
    <row r="4" spans="1:10" x14ac:dyDescent="0.25">
      <c r="A4" s="1" t="s">
        <v>38</v>
      </c>
      <c r="C4" s="2">
        <v>174526.85</v>
      </c>
      <c r="E4" s="2">
        <v>340902</v>
      </c>
      <c r="G4" s="2">
        <v>340902</v>
      </c>
      <c r="I4" s="2">
        <f>G54</f>
        <v>258225.72500000009</v>
      </c>
      <c r="J4" s="2"/>
    </row>
    <row r="5" spans="1:10" ht="16.5" thickBot="1" x14ac:dyDescent="0.3">
      <c r="A5" s="1" t="s">
        <v>39</v>
      </c>
      <c r="C5" s="11">
        <v>594107.6</v>
      </c>
      <c r="E5" s="11">
        <v>534577</v>
      </c>
      <c r="G5" s="11">
        <v>534577</v>
      </c>
      <c r="I5" s="11">
        <f>G55</f>
        <v>740000</v>
      </c>
      <c r="J5" s="2"/>
    </row>
    <row r="6" spans="1:10" x14ac:dyDescent="0.25">
      <c r="A6" s="39" t="s">
        <v>37</v>
      </c>
      <c r="B6" s="39"/>
      <c r="C6" s="7">
        <f>SUM(C4:C5)</f>
        <v>768634.45</v>
      </c>
      <c r="E6" s="7">
        <f>SUM(E4:E5)</f>
        <v>875479</v>
      </c>
      <c r="G6" s="7">
        <f>SUM(G4:G5)</f>
        <v>875479</v>
      </c>
      <c r="I6" s="7">
        <f>SUM(I4:I5)</f>
        <v>998225.72500000009</v>
      </c>
      <c r="J6" s="7"/>
    </row>
    <row r="7" spans="1:10" x14ac:dyDescent="0.25">
      <c r="A7" s="36" t="s">
        <v>34</v>
      </c>
    </row>
    <row r="8" spans="1:10" x14ac:dyDescent="0.25">
      <c r="A8" s="40" t="s">
        <v>102</v>
      </c>
      <c r="B8" s="40"/>
      <c r="C8" s="2">
        <f>C64</f>
        <v>497787.64999999997</v>
      </c>
      <c r="E8" s="2">
        <f>E64</f>
        <v>311307</v>
      </c>
      <c r="G8" s="2">
        <f>G64</f>
        <v>460152</v>
      </c>
      <c r="I8" s="2">
        <f>I64</f>
        <v>460628</v>
      </c>
      <c r="J8" s="2"/>
    </row>
    <row r="9" spans="1:10" x14ac:dyDescent="0.25">
      <c r="A9" s="40" t="s">
        <v>40</v>
      </c>
      <c r="B9" s="40"/>
      <c r="C9" s="12"/>
      <c r="E9" s="2">
        <v>0</v>
      </c>
      <c r="G9" s="2">
        <v>0</v>
      </c>
      <c r="I9" s="2">
        <v>0</v>
      </c>
      <c r="J9" s="2"/>
    </row>
    <row r="10" spans="1:10" ht="16.5" thickBot="1" x14ac:dyDescent="0.3">
      <c r="A10" s="40" t="s">
        <v>41</v>
      </c>
      <c r="B10" s="40"/>
      <c r="C10" s="11">
        <v>10864.18</v>
      </c>
      <c r="E10" s="11">
        <f>2744.45+4296.88</f>
        <v>7041.33</v>
      </c>
      <c r="G10" s="11">
        <f>E10</f>
        <v>7041.33</v>
      </c>
      <c r="I10" s="11">
        <v>1000</v>
      </c>
      <c r="J10" s="2"/>
    </row>
    <row r="11" spans="1:10" x14ac:dyDescent="0.25">
      <c r="A11" s="1" t="s">
        <v>36</v>
      </c>
      <c r="C11" s="2">
        <f>SUM(C8:C10)</f>
        <v>508651.82999999996</v>
      </c>
      <c r="E11" s="2">
        <f>SUM(E8:E10)</f>
        <v>318348.33</v>
      </c>
      <c r="G11" s="2">
        <f>SUM(G8:G10)</f>
        <v>467193.33</v>
      </c>
      <c r="I11" s="2">
        <f>SUM(I8:I10)</f>
        <v>461628</v>
      </c>
      <c r="J11" s="2"/>
    </row>
    <row r="12" spans="1:10" x14ac:dyDescent="0.25">
      <c r="A12" s="36" t="s">
        <v>35</v>
      </c>
    </row>
    <row r="13" spans="1:10" x14ac:dyDescent="0.25">
      <c r="A13" s="1" t="s">
        <v>42</v>
      </c>
      <c r="C13" s="2">
        <v>175605.13</v>
      </c>
      <c r="E13" s="2">
        <v>167184</v>
      </c>
      <c r="G13" s="2">
        <v>175000</v>
      </c>
      <c r="I13" s="2">
        <v>175000</v>
      </c>
      <c r="J13" s="2"/>
    </row>
    <row r="14" spans="1:10" x14ac:dyDescent="0.25">
      <c r="A14" s="1" t="s">
        <v>46</v>
      </c>
      <c r="C14" s="2">
        <v>18251.61</v>
      </c>
      <c r="E14" s="2">
        <v>10563</v>
      </c>
      <c r="G14" s="2">
        <v>15000</v>
      </c>
      <c r="I14" s="2">
        <v>15000</v>
      </c>
      <c r="J14" s="2"/>
    </row>
    <row r="15" spans="1:10" x14ac:dyDescent="0.25">
      <c r="A15" s="1" t="s">
        <v>108</v>
      </c>
      <c r="C15" s="2">
        <v>2634.07</v>
      </c>
      <c r="E15" s="2">
        <v>2515</v>
      </c>
      <c r="G15" s="2">
        <v>2750</v>
      </c>
      <c r="I15" s="2">
        <v>2750</v>
      </c>
      <c r="J15" s="2"/>
    </row>
    <row r="16" spans="1:10" x14ac:dyDescent="0.25">
      <c r="A16" s="1" t="s">
        <v>43</v>
      </c>
      <c r="C16" s="2">
        <v>11830.06</v>
      </c>
      <c r="E16" s="2">
        <v>28897</v>
      </c>
      <c r="G16" s="2">
        <v>32000</v>
      </c>
      <c r="I16" s="2">
        <v>1000</v>
      </c>
      <c r="J16" s="2"/>
    </row>
    <row r="17" spans="1:12" ht="16.5" thickBot="1" x14ac:dyDescent="0.3">
      <c r="A17" s="1" t="s">
        <v>109</v>
      </c>
      <c r="C17" s="11"/>
      <c r="E17" s="11">
        <v>423</v>
      </c>
      <c r="G17" s="11">
        <v>423</v>
      </c>
      <c r="H17" s="18"/>
      <c r="I17" s="11">
        <v>0</v>
      </c>
      <c r="J17" s="2"/>
    </row>
    <row r="18" spans="1:12" x14ac:dyDescent="0.25">
      <c r="A18" s="1" t="s">
        <v>44</v>
      </c>
      <c r="C18" s="2">
        <f>C13+C14+C16-C15</f>
        <v>203052.72999999998</v>
      </c>
      <c r="E18" s="2">
        <f>E13+E14-E15+E16+E17</f>
        <v>204552</v>
      </c>
      <c r="G18" s="2">
        <f>SUM(G13+G14-G15+G16)</f>
        <v>219250</v>
      </c>
      <c r="I18" s="2">
        <f>SUM(I13+I14-I15+I16)</f>
        <v>188250</v>
      </c>
      <c r="J18" s="2"/>
    </row>
    <row r="19" spans="1:12" ht="48" thickBot="1" x14ac:dyDescent="0.3">
      <c r="A19" s="36" t="s">
        <v>0</v>
      </c>
      <c r="C19" s="13" t="s">
        <v>113</v>
      </c>
      <c r="E19" s="13" t="s">
        <v>114</v>
      </c>
      <c r="G19" s="23" t="s">
        <v>115</v>
      </c>
      <c r="I19" s="30" t="s">
        <v>116</v>
      </c>
      <c r="J19" s="2"/>
      <c r="L19" s="5"/>
    </row>
    <row r="20" spans="1:12" x14ac:dyDescent="0.25">
      <c r="A20" s="1" t="s">
        <v>55</v>
      </c>
      <c r="C20" s="2">
        <v>61902.96</v>
      </c>
      <c r="E20" s="2">
        <f>43333+1770</f>
        <v>45103</v>
      </c>
      <c r="G20" s="2">
        <f>E20*1.5</f>
        <v>67654.5</v>
      </c>
      <c r="H20" s="2"/>
      <c r="I20" s="2">
        <v>75000</v>
      </c>
      <c r="J20" s="2"/>
      <c r="L20" s="5"/>
    </row>
    <row r="21" spans="1:12" x14ac:dyDescent="0.25">
      <c r="A21" s="1" t="s">
        <v>56</v>
      </c>
      <c r="C21" s="2">
        <f>C74</f>
        <v>72434.039999999994</v>
      </c>
      <c r="E21" s="2">
        <f>E74</f>
        <v>42250</v>
      </c>
      <c r="G21" s="2">
        <f>G74</f>
        <v>63375</v>
      </c>
      <c r="H21" s="2"/>
      <c r="I21" s="2">
        <f>I74</f>
        <v>80630</v>
      </c>
      <c r="J21" s="2"/>
    </row>
    <row r="22" spans="1:12" x14ac:dyDescent="0.25">
      <c r="A22" s="1" t="s">
        <v>57</v>
      </c>
      <c r="C22" s="2">
        <v>35200</v>
      </c>
      <c r="E22" s="2">
        <v>24666.639999999999</v>
      </c>
      <c r="G22" s="2">
        <f>E22*1.5</f>
        <v>36999.96</v>
      </c>
      <c r="H22" s="2"/>
      <c r="I22" s="2">
        <v>39000</v>
      </c>
      <c r="J22" s="2"/>
    </row>
    <row r="23" spans="1:12" x14ac:dyDescent="0.25">
      <c r="A23" s="1" t="s">
        <v>58</v>
      </c>
      <c r="C23" s="2">
        <f>C81</f>
        <v>64833</v>
      </c>
      <c r="D23" s="2"/>
      <c r="E23" s="2">
        <f>E81</f>
        <v>10418</v>
      </c>
      <c r="G23" s="2">
        <f>G81</f>
        <v>15627</v>
      </c>
      <c r="H23" s="2"/>
      <c r="I23" s="2">
        <f>I81</f>
        <v>88150</v>
      </c>
      <c r="J23" s="2"/>
    </row>
    <row r="24" spans="1:12" x14ac:dyDescent="0.25">
      <c r="A24" s="1" t="s">
        <v>59</v>
      </c>
      <c r="C24" s="2">
        <v>19746</v>
      </c>
      <c r="E24" s="2">
        <v>22388</v>
      </c>
      <c r="G24" s="2">
        <v>22600</v>
      </c>
      <c r="H24" s="2"/>
      <c r="I24" s="2">
        <v>31500</v>
      </c>
      <c r="J24" s="2"/>
    </row>
    <row r="25" spans="1:12" x14ac:dyDescent="0.25">
      <c r="A25" s="1" t="s">
        <v>60</v>
      </c>
      <c r="C25" s="2">
        <v>9534</v>
      </c>
      <c r="E25" s="2">
        <v>3573</v>
      </c>
      <c r="G25" s="2">
        <f>E25*1.5</f>
        <v>5359.5</v>
      </c>
      <c r="H25" s="2"/>
      <c r="I25" s="2">
        <v>10000</v>
      </c>
      <c r="J25" s="2"/>
    </row>
    <row r="26" spans="1:12" x14ac:dyDescent="0.25">
      <c r="A26" s="1" t="s">
        <v>61</v>
      </c>
      <c r="C26" s="2">
        <v>8587.3700000000008</v>
      </c>
      <c r="E26" s="2">
        <v>9482</v>
      </c>
      <c r="G26" s="2">
        <v>12600</v>
      </c>
      <c r="H26" s="2"/>
      <c r="I26" s="2">
        <v>14000</v>
      </c>
      <c r="J26" s="2"/>
    </row>
    <row r="27" spans="1:12" x14ac:dyDescent="0.25">
      <c r="A27" s="1" t="s">
        <v>107</v>
      </c>
      <c r="C27" s="2">
        <f>C88</f>
        <v>3158.29</v>
      </c>
      <c r="D27" s="41"/>
      <c r="E27" s="2">
        <f>E88</f>
        <v>2564</v>
      </c>
      <c r="G27" s="2">
        <f>G88</f>
        <v>3846</v>
      </c>
      <c r="H27" s="2"/>
      <c r="I27" s="2">
        <f>I88</f>
        <v>5900</v>
      </c>
      <c r="J27" s="2"/>
    </row>
    <row r="28" spans="1:12" x14ac:dyDescent="0.25">
      <c r="A28" s="1" t="s">
        <v>62</v>
      </c>
      <c r="C28" s="2">
        <f>C103</f>
        <v>14851.060000000001</v>
      </c>
      <c r="D28" s="41"/>
      <c r="E28" s="2">
        <f>E103</f>
        <v>44111</v>
      </c>
      <c r="G28" s="2">
        <f>G103</f>
        <v>52036.5</v>
      </c>
      <c r="H28" s="2"/>
      <c r="I28" s="2">
        <f>I103</f>
        <v>60000</v>
      </c>
      <c r="J28" s="2"/>
    </row>
    <row r="29" spans="1:12" x14ac:dyDescent="0.25">
      <c r="A29" s="1" t="s">
        <v>63</v>
      </c>
      <c r="C29" s="2">
        <v>8506.07</v>
      </c>
      <c r="E29" s="2">
        <v>3380.43</v>
      </c>
      <c r="G29" s="2">
        <f>E29*1.5</f>
        <v>5070.6449999999995</v>
      </c>
      <c r="H29" s="2"/>
      <c r="I29" s="2">
        <v>6000</v>
      </c>
      <c r="J29" s="2"/>
    </row>
    <row r="30" spans="1:12" x14ac:dyDescent="0.25">
      <c r="A30" s="1" t="s">
        <v>64</v>
      </c>
      <c r="C30" s="2">
        <v>5800</v>
      </c>
      <c r="E30" s="2">
        <v>3600</v>
      </c>
      <c r="G30" s="2">
        <v>5600</v>
      </c>
      <c r="H30" s="2"/>
      <c r="I30" s="2">
        <v>9000</v>
      </c>
      <c r="J30" s="2"/>
    </row>
    <row r="31" spans="1:12" x14ac:dyDescent="0.25">
      <c r="A31" s="1" t="s">
        <v>65</v>
      </c>
      <c r="C31" s="2">
        <f>C116</f>
        <v>3032.0299999999997</v>
      </c>
      <c r="D31" s="41"/>
      <c r="E31" s="2">
        <f>E116</f>
        <v>2903.84</v>
      </c>
      <c r="G31" s="2">
        <f>G116</f>
        <v>3450</v>
      </c>
      <c r="H31" s="2"/>
      <c r="I31" s="2">
        <f>I116</f>
        <v>7750</v>
      </c>
      <c r="J31" s="2"/>
    </row>
    <row r="32" spans="1:12" x14ac:dyDescent="0.25">
      <c r="A32" s="1" t="s">
        <v>66</v>
      </c>
      <c r="C32" s="2">
        <v>545.22</v>
      </c>
      <c r="E32" s="2">
        <v>754</v>
      </c>
      <c r="G32" s="2">
        <v>800</v>
      </c>
      <c r="H32" s="2"/>
      <c r="I32" s="2">
        <v>0</v>
      </c>
      <c r="J32" s="2"/>
    </row>
    <row r="33" spans="1:10" x14ac:dyDescent="0.25">
      <c r="A33" s="1" t="s">
        <v>67</v>
      </c>
      <c r="C33" s="2">
        <v>2667.62</v>
      </c>
      <c r="E33" s="2">
        <v>5797</v>
      </c>
      <c r="G33" s="2">
        <f>E33*1.5</f>
        <v>8695.5</v>
      </c>
      <c r="H33" s="2"/>
      <c r="I33" s="2">
        <v>8000</v>
      </c>
      <c r="J33" s="2"/>
    </row>
    <row r="34" spans="1:10" x14ac:dyDescent="0.25">
      <c r="A34" s="1" t="s">
        <v>68</v>
      </c>
      <c r="C34" s="2">
        <f>C123</f>
        <v>4125.63</v>
      </c>
      <c r="D34" s="41"/>
      <c r="E34" s="2">
        <f>E123</f>
        <v>2611</v>
      </c>
      <c r="G34" s="2">
        <f>G123</f>
        <v>4200</v>
      </c>
      <c r="H34" s="2"/>
      <c r="I34" s="2">
        <f>I123</f>
        <v>4850</v>
      </c>
      <c r="J34" s="2"/>
    </row>
    <row r="35" spans="1:10" x14ac:dyDescent="0.25">
      <c r="A35" s="1" t="s">
        <v>69</v>
      </c>
      <c r="C35" s="2">
        <v>424</v>
      </c>
      <c r="G35" s="2"/>
      <c r="H35" s="2"/>
      <c r="I35" s="2">
        <v>1500</v>
      </c>
      <c r="J35" s="2"/>
    </row>
    <row r="36" spans="1:10" x14ac:dyDescent="0.25">
      <c r="A36" s="42" t="s">
        <v>117</v>
      </c>
      <c r="C36" s="2"/>
      <c r="G36" s="2"/>
      <c r="H36" s="2"/>
      <c r="I36" s="2">
        <v>10000</v>
      </c>
      <c r="J36" s="2"/>
    </row>
    <row r="37" spans="1:10" x14ac:dyDescent="0.25">
      <c r="A37" s="42" t="s">
        <v>70</v>
      </c>
      <c r="C37" s="2">
        <v>4220</v>
      </c>
      <c r="H37" s="2"/>
      <c r="J37" s="2"/>
    </row>
    <row r="38" spans="1:10" ht="16.5" thickBot="1" x14ac:dyDescent="0.3">
      <c r="A38" s="1" t="s">
        <v>80</v>
      </c>
      <c r="C38" s="11">
        <v>24</v>
      </c>
      <c r="E38" s="11">
        <v>12</v>
      </c>
      <c r="G38" s="11">
        <v>100</v>
      </c>
      <c r="H38" s="2"/>
      <c r="I38" s="11">
        <v>750</v>
      </c>
      <c r="J38" s="2"/>
    </row>
    <row r="39" spans="1:10" x14ac:dyDescent="0.25">
      <c r="A39" s="1" t="s">
        <v>45</v>
      </c>
      <c r="C39" s="2">
        <f>SUM(C20:C38)</f>
        <v>319591.28999999998</v>
      </c>
      <c r="E39" s="2">
        <f>SUM(E20:E38)</f>
        <v>223613.91</v>
      </c>
      <c r="G39" s="2">
        <f>SUM(G20:G38)</f>
        <v>308014.60499999998</v>
      </c>
      <c r="H39" s="2"/>
      <c r="I39" s="2">
        <f>SUM(I20:I38)</f>
        <v>452030</v>
      </c>
      <c r="J39" s="2"/>
    </row>
    <row r="40" spans="1:10" ht="4.9000000000000004" customHeight="1" x14ac:dyDescent="0.25">
      <c r="C40" s="2"/>
    </row>
    <row r="41" spans="1:10" ht="4.9000000000000004" customHeight="1" x14ac:dyDescent="0.25">
      <c r="A41" s="43"/>
      <c r="C41" s="2"/>
      <c r="E41" s="2">
        <f>E11-E39</f>
        <v>94734.420000000013</v>
      </c>
      <c r="G41" s="2"/>
    </row>
    <row r="42" spans="1:10" ht="4.9000000000000004" customHeight="1" x14ac:dyDescent="0.25">
      <c r="C42" s="2"/>
    </row>
    <row r="43" spans="1:10" x14ac:dyDescent="0.25">
      <c r="A43" s="36" t="s">
        <v>47</v>
      </c>
      <c r="C43" s="2"/>
    </row>
    <row r="44" spans="1:10" x14ac:dyDescent="0.25">
      <c r="A44" s="44" t="s">
        <v>71</v>
      </c>
      <c r="B44" s="44"/>
      <c r="C44" s="2">
        <v>258000</v>
      </c>
      <c r="E44" s="2">
        <f>E134</f>
        <v>255682</v>
      </c>
      <c r="G44" s="2">
        <f>G134</f>
        <v>255682</v>
      </c>
      <c r="I44" s="2">
        <f>I134</f>
        <v>250000</v>
      </c>
      <c r="J44" s="2"/>
    </row>
    <row r="45" spans="1:10" ht="16.5" thickBot="1" x14ac:dyDescent="0.3">
      <c r="A45" s="1" t="s">
        <v>90</v>
      </c>
      <c r="C45" s="11">
        <v>1076</v>
      </c>
      <c r="E45" s="11"/>
      <c r="G45" s="11"/>
      <c r="I45" s="11"/>
    </row>
    <row r="46" spans="1:10" x14ac:dyDescent="0.25">
      <c r="A46" s="1" t="s">
        <v>48</v>
      </c>
      <c r="C46" s="2">
        <f>SUM(C43:C45)</f>
        <v>259076</v>
      </c>
      <c r="E46" s="2">
        <f>SUM(E44:E45)</f>
        <v>255682</v>
      </c>
      <c r="G46" s="2">
        <f>SUM(G44:G45)</f>
        <v>255682</v>
      </c>
      <c r="I46" s="2">
        <f>SUM(I44:I45)</f>
        <v>250000</v>
      </c>
      <c r="J46" s="2"/>
    </row>
    <row r="47" spans="1:10" ht="4.9000000000000004" customHeight="1" x14ac:dyDescent="0.25">
      <c r="C47" s="2"/>
      <c r="G47" s="2"/>
    </row>
    <row r="48" spans="1:10" ht="4.9000000000000004" customHeight="1" x14ac:dyDescent="0.25">
      <c r="A48" s="42"/>
      <c r="C48" s="2"/>
      <c r="E48" s="2">
        <f>E11+E18-E39-E46</f>
        <v>43604.420000000042</v>
      </c>
      <c r="G48" s="2"/>
    </row>
    <row r="49" spans="1:10" ht="4.9000000000000004" customHeight="1" x14ac:dyDescent="0.25">
      <c r="C49" s="2"/>
      <c r="G49" s="2"/>
    </row>
    <row r="50" spans="1:10" ht="16.5" thickBot="1" x14ac:dyDescent="0.3">
      <c r="A50" s="1" t="s">
        <v>105</v>
      </c>
      <c r="B50" s="39"/>
      <c r="C50" s="14">
        <f>C6+C11+C18-C39-C46-C56</f>
        <v>26192.719999999739</v>
      </c>
      <c r="E50" s="45">
        <f>960676-918733</f>
        <v>41943</v>
      </c>
      <c r="G50" s="2"/>
      <c r="J50" s="6"/>
    </row>
    <row r="51" spans="1:10" x14ac:dyDescent="0.25">
      <c r="C51" s="2"/>
      <c r="J51" s="2"/>
    </row>
    <row r="52" spans="1:10" ht="16.5" thickBot="1" x14ac:dyDescent="0.3">
      <c r="A52" s="1" t="s">
        <v>49</v>
      </c>
      <c r="C52" s="15">
        <f>C6+C11+C18-C39-C46-C50</f>
        <v>875479</v>
      </c>
      <c r="E52" s="15">
        <f>E6+E11+E18-E39-E46+E50</f>
        <v>961026.42000000016</v>
      </c>
      <c r="G52" s="15">
        <f>G6+G11+G18-G39-G46</f>
        <v>998225.72500000009</v>
      </c>
      <c r="I52" s="15">
        <f>I6+I11+I18-I39-I46</f>
        <v>946073.72500000009</v>
      </c>
      <c r="J52" s="7"/>
    </row>
    <row r="53" spans="1:10" ht="16.5" thickTop="1" x14ac:dyDescent="0.25">
      <c r="A53" s="1" t="s">
        <v>82</v>
      </c>
      <c r="C53" s="2"/>
      <c r="J53" s="2"/>
    </row>
    <row r="54" spans="1:10" x14ac:dyDescent="0.25">
      <c r="A54" s="1" t="s">
        <v>38</v>
      </c>
      <c r="C54" s="2">
        <v>340902</v>
      </c>
      <c r="E54" s="2">
        <f>E56-E55</f>
        <v>229073</v>
      </c>
      <c r="G54" s="2">
        <f>G52-G55</f>
        <v>258225.72500000009</v>
      </c>
      <c r="I54" s="2">
        <v>250000</v>
      </c>
      <c r="J54" s="2"/>
    </row>
    <row r="55" spans="1:10" ht="16.5" thickBot="1" x14ac:dyDescent="0.3">
      <c r="A55" s="1" t="s">
        <v>39</v>
      </c>
      <c r="C55" s="11">
        <v>534577</v>
      </c>
      <c r="E55" s="11">
        <v>731603</v>
      </c>
      <c r="G55" s="11">
        <v>740000</v>
      </c>
      <c r="I55" s="11">
        <f>I52-I54</f>
        <v>696073.72500000009</v>
      </c>
      <c r="J55" s="2"/>
    </row>
    <row r="56" spans="1:10" ht="16.5" thickBot="1" x14ac:dyDescent="0.3">
      <c r="A56" s="39" t="s">
        <v>49</v>
      </c>
      <c r="B56" s="39"/>
      <c r="C56" s="16">
        <f>SUM(C54:C55)</f>
        <v>875479</v>
      </c>
      <c r="E56" s="31">
        <v>960676</v>
      </c>
      <c r="G56" s="9">
        <f>SUM(G54:G55)</f>
        <v>998225.72500000009</v>
      </c>
      <c r="I56" s="31">
        <f>SUM(I54:I55)</f>
        <v>946073.72500000009</v>
      </c>
      <c r="J56" s="2"/>
    </row>
    <row r="57" spans="1:10" ht="16.5" thickTop="1" x14ac:dyDescent="0.25">
      <c r="A57" s="1" t="s">
        <v>51</v>
      </c>
      <c r="C57" s="2">
        <f>C39*0.03</f>
        <v>9587.7386999999999</v>
      </c>
      <c r="E57" s="2">
        <f>E39*0.03</f>
        <v>6708.4173000000001</v>
      </c>
      <c r="G57" s="2">
        <f>G39*0.03</f>
        <v>9240.43815</v>
      </c>
      <c r="I57" s="2">
        <f>I39*0.03</f>
        <v>13560.9</v>
      </c>
      <c r="J57" s="2"/>
    </row>
    <row r="58" spans="1:10" x14ac:dyDescent="0.25">
      <c r="A58" s="52" t="s">
        <v>98</v>
      </c>
      <c r="B58" s="52"/>
      <c r="C58" s="52"/>
      <c r="D58" s="52"/>
      <c r="E58" s="52"/>
      <c r="F58" s="52"/>
      <c r="G58" s="52"/>
      <c r="H58" s="52"/>
      <c r="I58" s="27" t="s">
        <v>110</v>
      </c>
      <c r="J58" s="2"/>
    </row>
    <row r="59" spans="1:10" x14ac:dyDescent="0.25">
      <c r="A59" s="36" t="s">
        <v>34</v>
      </c>
      <c r="C59" s="3" t="s">
        <v>4</v>
      </c>
      <c r="D59" s="3"/>
      <c r="E59" s="35" t="s">
        <v>112</v>
      </c>
      <c r="F59" s="47"/>
      <c r="G59" s="3" t="s">
        <v>5</v>
      </c>
      <c r="H59" s="3"/>
      <c r="I59" s="28" t="s">
        <v>6</v>
      </c>
      <c r="J59" s="3"/>
    </row>
    <row r="60" spans="1:10" ht="16.5" thickBot="1" x14ac:dyDescent="0.3">
      <c r="C60" s="10">
        <v>2022</v>
      </c>
      <c r="D60" s="3"/>
      <c r="E60" s="38" t="s">
        <v>106</v>
      </c>
      <c r="F60" s="47"/>
      <c r="G60" s="10">
        <v>2023</v>
      </c>
      <c r="H60" s="3"/>
      <c r="I60" s="29">
        <v>2024</v>
      </c>
      <c r="J60" s="3"/>
    </row>
    <row r="61" spans="1:10" x14ac:dyDescent="0.25">
      <c r="A61" s="44" t="s">
        <v>101</v>
      </c>
      <c r="C61" s="12">
        <v>407669.41</v>
      </c>
      <c r="D61" s="2"/>
      <c r="E61" s="48">
        <f>291*106*8</f>
        <v>246768</v>
      </c>
      <c r="G61" s="2">
        <f>E61*1.5</f>
        <v>370152</v>
      </c>
      <c r="I61" s="2">
        <f>291*109*12</f>
        <v>380628</v>
      </c>
      <c r="J61" s="2"/>
    </row>
    <row r="62" spans="1:10" x14ac:dyDescent="0.25">
      <c r="A62" s="1" t="s">
        <v>99</v>
      </c>
      <c r="C62" s="17">
        <v>90118.24</v>
      </c>
      <c r="D62" s="2"/>
      <c r="E62" s="2">
        <v>25457</v>
      </c>
      <c r="G62" s="2">
        <v>35000</v>
      </c>
      <c r="I62" s="2">
        <v>30000</v>
      </c>
      <c r="J62" s="2"/>
    </row>
    <row r="63" spans="1:10" ht="16.5" thickBot="1" x14ac:dyDescent="0.3">
      <c r="A63" s="1" t="s">
        <v>100</v>
      </c>
      <c r="C63" s="11"/>
      <c r="D63" s="2"/>
      <c r="E63" s="11">
        <v>39082</v>
      </c>
      <c r="G63" s="11">
        <v>55000</v>
      </c>
      <c r="I63" s="11">
        <v>50000</v>
      </c>
      <c r="J63" s="2"/>
    </row>
    <row r="64" spans="1:10" ht="16.5" thickBot="1" x14ac:dyDescent="0.3">
      <c r="A64" s="1" t="s">
        <v>36</v>
      </c>
      <c r="C64" s="9">
        <f>SUM(C61:C63)</f>
        <v>497787.64999999997</v>
      </c>
      <c r="D64" s="2"/>
      <c r="E64" s="31">
        <f>SUM(E61:E63)</f>
        <v>311307</v>
      </c>
      <c r="G64" s="9">
        <f>SUM(G61:G63)</f>
        <v>460152</v>
      </c>
      <c r="I64" s="9">
        <f>SUM(I61:I63)</f>
        <v>460628</v>
      </c>
      <c r="J64" s="2"/>
    </row>
    <row r="65" spans="1:10" ht="16.5" thickTop="1" x14ac:dyDescent="0.25">
      <c r="A65" s="40"/>
      <c r="C65" s="2"/>
      <c r="D65" s="2"/>
      <c r="G65" s="2"/>
      <c r="J65" s="2"/>
    </row>
    <row r="66" spans="1:10" x14ac:dyDescent="0.25">
      <c r="C66" s="2"/>
      <c r="D66" s="2"/>
      <c r="G66" s="2"/>
      <c r="I66" s="27" t="s">
        <v>110</v>
      </c>
      <c r="J66" s="2"/>
    </row>
    <row r="67" spans="1:10" x14ac:dyDescent="0.25">
      <c r="C67" s="3" t="s">
        <v>4</v>
      </c>
      <c r="D67" s="3"/>
      <c r="E67" s="35" t="s">
        <v>112</v>
      </c>
      <c r="F67" s="47"/>
      <c r="G67" s="3" t="s">
        <v>5</v>
      </c>
      <c r="H67" s="3"/>
      <c r="I67" s="28" t="s">
        <v>6</v>
      </c>
      <c r="J67" s="3"/>
    </row>
    <row r="68" spans="1:10" ht="16.5" thickBot="1" x14ac:dyDescent="0.3">
      <c r="A68" s="36" t="s">
        <v>1</v>
      </c>
      <c r="C68" s="10">
        <v>2022</v>
      </c>
      <c r="D68" s="3"/>
      <c r="E68" s="38" t="s">
        <v>106</v>
      </c>
      <c r="F68" s="47"/>
      <c r="G68" s="10">
        <v>2023</v>
      </c>
      <c r="H68" s="3"/>
      <c r="I68" s="29">
        <v>2024</v>
      </c>
      <c r="J68" s="3"/>
    </row>
    <row r="69" spans="1:10" x14ac:dyDescent="0.25">
      <c r="A69" s="1" t="s">
        <v>19</v>
      </c>
      <c r="C69" s="2">
        <v>149.04</v>
      </c>
      <c r="E69" s="2">
        <v>99</v>
      </c>
      <c r="G69" s="2">
        <f>E69*1.5</f>
        <v>148.5</v>
      </c>
      <c r="I69" s="2">
        <v>230</v>
      </c>
      <c r="J69" s="2"/>
    </row>
    <row r="70" spans="1:10" x14ac:dyDescent="0.25">
      <c r="A70" s="1" t="s">
        <v>20</v>
      </c>
      <c r="C70" s="2">
        <v>17130.82</v>
      </c>
      <c r="E70" s="2">
        <v>10876</v>
      </c>
      <c r="G70" s="2">
        <f>E70*1.5</f>
        <v>16314</v>
      </c>
      <c r="I70" s="2">
        <v>22400</v>
      </c>
      <c r="J70" s="2"/>
    </row>
    <row r="71" spans="1:10" x14ac:dyDescent="0.25">
      <c r="A71" s="1" t="s">
        <v>21</v>
      </c>
      <c r="C71" s="2">
        <v>18551.400000000001</v>
      </c>
      <c r="E71" s="2">
        <v>12796</v>
      </c>
      <c r="G71" s="2">
        <f>E71*1.5</f>
        <v>19194</v>
      </c>
      <c r="I71" s="2">
        <v>19500</v>
      </c>
      <c r="J71" s="2"/>
    </row>
    <row r="72" spans="1:10" x14ac:dyDescent="0.25">
      <c r="A72" s="1" t="s">
        <v>22</v>
      </c>
      <c r="C72" s="2">
        <v>35728.949999999997</v>
      </c>
      <c r="E72" s="2">
        <v>17832</v>
      </c>
      <c r="G72" s="2">
        <f>E72*1.5</f>
        <v>26748</v>
      </c>
      <c r="I72" s="2">
        <v>37200</v>
      </c>
      <c r="J72" s="2"/>
    </row>
    <row r="73" spans="1:10" ht="16.5" thickBot="1" x14ac:dyDescent="0.3">
      <c r="A73" s="1" t="s">
        <v>23</v>
      </c>
      <c r="C73" s="11">
        <v>873.83</v>
      </c>
      <c r="E73" s="11">
        <v>647</v>
      </c>
      <c r="G73" s="11">
        <f>E73*1.5</f>
        <v>970.5</v>
      </c>
      <c r="I73" s="11">
        <v>1300</v>
      </c>
      <c r="J73" s="2"/>
    </row>
    <row r="74" spans="1:10" ht="16.5" thickBot="1" x14ac:dyDescent="0.3">
      <c r="A74" s="1" t="s">
        <v>83</v>
      </c>
      <c r="C74" s="9">
        <f>SUM(C69:C73)</f>
        <v>72434.039999999994</v>
      </c>
      <c r="E74" s="31">
        <f>SUM(E69:E73)</f>
        <v>42250</v>
      </c>
      <c r="G74" s="9">
        <f>SUM(G69:G73)</f>
        <v>63375</v>
      </c>
      <c r="I74" s="32">
        <f>SUM(I69:I73)</f>
        <v>80630</v>
      </c>
      <c r="J74" s="2"/>
    </row>
    <row r="75" spans="1:10" ht="16.5" thickTop="1" x14ac:dyDescent="0.25"/>
    <row r="76" spans="1:10" x14ac:dyDescent="0.25">
      <c r="I76" s="27" t="s">
        <v>110</v>
      </c>
    </row>
    <row r="77" spans="1:10" x14ac:dyDescent="0.25">
      <c r="C77" s="3" t="s">
        <v>4</v>
      </c>
      <c r="D77" s="3"/>
      <c r="E77" s="35" t="s">
        <v>112</v>
      </c>
      <c r="F77" s="47"/>
      <c r="G77" s="3" t="s">
        <v>5</v>
      </c>
      <c r="H77" s="3"/>
      <c r="I77" s="28" t="s">
        <v>6</v>
      </c>
      <c r="J77" s="3"/>
    </row>
    <row r="78" spans="1:10" ht="16.5" thickBot="1" x14ac:dyDescent="0.3">
      <c r="A78" s="36" t="s">
        <v>2</v>
      </c>
      <c r="C78" s="10">
        <v>2022</v>
      </c>
      <c r="D78" s="3"/>
      <c r="E78" s="38" t="s">
        <v>106</v>
      </c>
      <c r="F78" s="47"/>
      <c r="G78" s="10">
        <v>2023</v>
      </c>
      <c r="H78" s="3"/>
      <c r="I78" s="29">
        <v>2024</v>
      </c>
      <c r="J78" s="3"/>
    </row>
    <row r="79" spans="1:10" ht="16.5" thickBot="1" x14ac:dyDescent="0.3">
      <c r="A79" s="1" t="s">
        <v>24</v>
      </c>
      <c r="C79" s="2">
        <v>62208</v>
      </c>
      <c r="E79" s="2">
        <v>8332</v>
      </c>
      <c r="G79" s="11">
        <f>E79*1.5</f>
        <v>12498</v>
      </c>
      <c r="I79" s="2">
        <v>85000</v>
      </c>
      <c r="J79" s="2"/>
    </row>
    <row r="80" spans="1:10" ht="16.5" thickBot="1" x14ac:dyDescent="0.3">
      <c r="A80" s="1" t="s">
        <v>25</v>
      </c>
      <c r="C80" s="11">
        <v>2625</v>
      </c>
      <c r="E80" s="11">
        <v>2086</v>
      </c>
      <c r="G80" s="11">
        <f>E80*1.5</f>
        <v>3129</v>
      </c>
      <c r="I80" s="11">
        <v>3150</v>
      </c>
      <c r="J80" s="2"/>
    </row>
    <row r="81" spans="1:10" ht="16.5" thickBot="1" x14ac:dyDescent="0.3">
      <c r="A81" s="1" t="s">
        <v>84</v>
      </c>
      <c r="C81" s="9">
        <f>SUM(C79:C80)</f>
        <v>64833</v>
      </c>
      <c r="E81" s="31">
        <f>SUM(E79:E80)</f>
        <v>10418</v>
      </c>
      <c r="G81" s="9">
        <f>SUM(G79:G80)</f>
        <v>15627</v>
      </c>
      <c r="I81" s="32">
        <f>SUM(I79:I80)</f>
        <v>88150</v>
      </c>
      <c r="J81" s="2"/>
    </row>
    <row r="82" spans="1:10" ht="16.5" thickTop="1" x14ac:dyDescent="0.25"/>
    <row r="83" spans="1:10" x14ac:dyDescent="0.25">
      <c r="I83" s="27" t="s">
        <v>110</v>
      </c>
    </row>
    <row r="84" spans="1:10" x14ac:dyDescent="0.25">
      <c r="C84" s="3" t="s">
        <v>4</v>
      </c>
      <c r="D84" s="3"/>
      <c r="E84" s="35" t="s">
        <v>112</v>
      </c>
      <c r="F84" s="47"/>
      <c r="G84" s="3" t="s">
        <v>5</v>
      </c>
      <c r="H84" s="3"/>
      <c r="I84" s="28" t="s">
        <v>6</v>
      </c>
      <c r="J84" s="3"/>
    </row>
    <row r="85" spans="1:10" ht="16.5" thickBot="1" x14ac:dyDescent="0.3">
      <c r="A85" s="36" t="s">
        <v>74</v>
      </c>
      <c r="C85" s="10">
        <v>2022</v>
      </c>
      <c r="D85" s="3"/>
      <c r="E85" s="38" t="s">
        <v>106</v>
      </c>
      <c r="F85" s="47"/>
      <c r="G85" s="10">
        <v>2023</v>
      </c>
      <c r="H85" s="3"/>
      <c r="I85" s="29">
        <v>2024</v>
      </c>
      <c r="J85" s="3"/>
    </row>
    <row r="86" spans="1:10" x14ac:dyDescent="0.25">
      <c r="A86" s="1" t="s">
        <v>75</v>
      </c>
      <c r="C86" s="2">
        <v>2810.98</v>
      </c>
      <c r="E86" s="2">
        <v>2343</v>
      </c>
      <c r="G86" s="2">
        <f>E86*1.5</f>
        <v>3514.5</v>
      </c>
      <c r="I86" s="2">
        <v>4000</v>
      </c>
      <c r="J86" s="2"/>
    </row>
    <row r="87" spans="1:10" ht="16.5" thickBot="1" x14ac:dyDescent="0.3">
      <c r="A87" s="1" t="s">
        <v>76</v>
      </c>
      <c r="C87" s="11">
        <v>347.31</v>
      </c>
      <c r="E87" s="11">
        <v>221</v>
      </c>
      <c r="G87" s="11">
        <f>E87*1.5</f>
        <v>331.5</v>
      </c>
      <c r="I87" s="11">
        <v>1900</v>
      </c>
      <c r="J87" s="2"/>
    </row>
    <row r="88" spans="1:10" ht="16.5" thickBot="1" x14ac:dyDescent="0.3">
      <c r="A88" s="1" t="s">
        <v>85</v>
      </c>
      <c r="C88" s="9">
        <f>SUM(C86:C87)</f>
        <v>3158.29</v>
      </c>
      <c r="E88" s="31">
        <f>SUM(E86:E87)</f>
        <v>2564</v>
      </c>
      <c r="G88" s="9">
        <f>SUM(G86:G87)</f>
        <v>3846</v>
      </c>
      <c r="I88" s="32">
        <f>SUM(I86:I87)</f>
        <v>5900</v>
      </c>
      <c r="J88" s="2"/>
    </row>
    <row r="89" spans="1:10" ht="16.5" thickTop="1" x14ac:dyDescent="0.25"/>
    <row r="90" spans="1:10" x14ac:dyDescent="0.25">
      <c r="I90" s="27" t="s">
        <v>110</v>
      </c>
    </row>
    <row r="91" spans="1:10" x14ac:dyDescent="0.25">
      <c r="C91" s="3" t="s">
        <v>4</v>
      </c>
      <c r="D91" s="3"/>
      <c r="E91" s="35" t="s">
        <v>112</v>
      </c>
      <c r="F91" s="47"/>
      <c r="G91" s="3" t="s">
        <v>5</v>
      </c>
      <c r="H91" s="3"/>
      <c r="I91" s="28" t="s">
        <v>6</v>
      </c>
      <c r="J91" s="3"/>
    </row>
    <row r="92" spans="1:10" ht="16.5" thickBot="1" x14ac:dyDescent="0.3">
      <c r="A92" s="36" t="s">
        <v>50</v>
      </c>
      <c r="C92" s="10">
        <v>2022</v>
      </c>
      <c r="D92" s="3"/>
      <c r="E92" s="38" t="s">
        <v>106</v>
      </c>
      <c r="F92" s="47"/>
      <c r="G92" s="10">
        <v>2023</v>
      </c>
      <c r="H92" s="3"/>
      <c r="I92" s="29">
        <v>2024</v>
      </c>
      <c r="J92" s="3"/>
    </row>
    <row r="93" spans="1:10" x14ac:dyDescent="0.25">
      <c r="A93" s="1" t="s">
        <v>77</v>
      </c>
      <c r="C93" s="7">
        <v>1400</v>
      </c>
      <c r="E93" s="2">
        <v>900</v>
      </c>
      <c r="G93" s="2">
        <f>E93*1.5</f>
        <v>1350</v>
      </c>
      <c r="I93" s="2">
        <v>3200</v>
      </c>
      <c r="J93" s="7"/>
    </row>
    <row r="94" spans="1:10" x14ac:dyDescent="0.25">
      <c r="A94" s="1" t="s">
        <v>53</v>
      </c>
      <c r="C94" s="7">
        <v>2931.17</v>
      </c>
      <c r="E94" s="2">
        <v>34791</v>
      </c>
      <c r="G94" s="2">
        <v>40000</v>
      </c>
      <c r="I94" s="2">
        <v>43000</v>
      </c>
      <c r="J94" s="2"/>
    </row>
    <row r="95" spans="1:10" x14ac:dyDescent="0.25">
      <c r="A95" s="1" t="s">
        <v>14</v>
      </c>
      <c r="C95" s="2">
        <v>764.26</v>
      </c>
      <c r="E95" s="2">
        <v>62</v>
      </c>
      <c r="G95" s="2">
        <f>E95*1.5</f>
        <v>93</v>
      </c>
      <c r="I95" s="2">
        <v>1100</v>
      </c>
      <c r="J95" s="2"/>
    </row>
    <row r="96" spans="1:10" x14ac:dyDescent="0.25">
      <c r="A96" s="1" t="s">
        <v>15</v>
      </c>
      <c r="C96" s="2">
        <v>585.79</v>
      </c>
      <c r="E96" s="2">
        <v>2729</v>
      </c>
      <c r="G96" s="2">
        <f>E96*1.5</f>
        <v>4093.5</v>
      </c>
      <c r="I96" s="2">
        <v>4300</v>
      </c>
      <c r="J96" s="2"/>
    </row>
    <row r="97" spans="1:10" x14ac:dyDescent="0.25">
      <c r="A97" s="1" t="s">
        <v>16</v>
      </c>
      <c r="C97" s="2">
        <v>2800</v>
      </c>
      <c r="E97" s="2">
        <v>3200</v>
      </c>
      <c r="G97" s="2">
        <v>3500</v>
      </c>
      <c r="I97" s="2">
        <v>4000</v>
      </c>
      <c r="J97" s="2"/>
    </row>
    <row r="98" spans="1:10" x14ac:dyDescent="0.25">
      <c r="A98" s="41" t="s">
        <v>7</v>
      </c>
      <c r="C98" s="2">
        <v>3965.59</v>
      </c>
      <c r="E98" s="2">
        <v>2130</v>
      </c>
      <c r="G98" s="2">
        <v>2500</v>
      </c>
      <c r="I98" s="2">
        <v>3500</v>
      </c>
      <c r="J98" s="2"/>
    </row>
    <row r="99" spans="1:10" x14ac:dyDescent="0.25">
      <c r="A99" s="1" t="s">
        <v>17</v>
      </c>
      <c r="C99" s="2">
        <v>27.91</v>
      </c>
      <c r="E99" s="2">
        <v>299</v>
      </c>
      <c r="G99" s="2">
        <v>400</v>
      </c>
      <c r="I99" s="2">
        <v>400</v>
      </c>
      <c r="J99" s="2"/>
    </row>
    <row r="100" spans="1:10" x14ac:dyDescent="0.25">
      <c r="A100" s="1" t="s">
        <v>18</v>
      </c>
      <c r="C100" s="2"/>
      <c r="G100" s="2">
        <v>100</v>
      </c>
      <c r="I100" s="2">
        <v>500</v>
      </c>
      <c r="J100" s="2"/>
    </row>
    <row r="101" spans="1:10" x14ac:dyDescent="0.25">
      <c r="A101" s="1" t="s">
        <v>78</v>
      </c>
      <c r="C101" s="2">
        <v>1330</v>
      </c>
      <c r="E101" s="24"/>
      <c r="G101" s="24"/>
      <c r="I101" s="24"/>
      <c r="J101" s="2"/>
    </row>
    <row r="102" spans="1:10" ht="16.5" thickBot="1" x14ac:dyDescent="0.3">
      <c r="A102" s="1" t="s">
        <v>79</v>
      </c>
      <c r="C102" s="11">
        <f>58.5+987.84</f>
        <v>1046.3400000000001</v>
      </c>
      <c r="E102" s="25"/>
      <c r="G102" s="25"/>
      <c r="I102" s="25"/>
      <c r="J102" s="2"/>
    </row>
    <row r="103" spans="1:10" ht="16.5" thickBot="1" x14ac:dyDescent="0.3">
      <c r="A103" s="1" t="s">
        <v>86</v>
      </c>
      <c r="C103" s="9">
        <f>SUM(C93:C102)</f>
        <v>14851.060000000001</v>
      </c>
      <c r="E103" s="9">
        <f>SUM(E93:E102)</f>
        <v>44111</v>
      </c>
      <c r="G103" s="9">
        <f>SUM(G93:G102)</f>
        <v>52036.5</v>
      </c>
      <c r="I103" s="9">
        <f>SUM(I93:I102)</f>
        <v>60000</v>
      </c>
      <c r="J103" s="2"/>
    </row>
    <row r="104" spans="1:10" ht="16.5" thickTop="1" x14ac:dyDescent="0.25">
      <c r="G104" s="2"/>
    </row>
    <row r="105" spans="1:10" x14ac:dyDescent="0.25">
      <c r="A105" s="52" t="s">
        <v>98</v>
      </c>
      <c r="B105" s="52"/>
      <c r="C105" s="52"/>
      <c r="D105" s="52"/>
      <c r="E105" s="52"/>
      <c r="F105" s="52"/>
      <c r="G105" s="52"/>
      <c r="H105" s="52"/>
    </row>
    <row r="106" spans="1:10" x14ac:dyDescent="0.25">
      <c r="I106" s="27" t="s">
        <v>110</v>
      </c>
    </row>
    <row r="107" spans="1:10" x14ac:dyDescent="0.25">
      <c r="C107" s="3" t="s">
        <v>4</v>
      </c>
      <c r="D107" s="3"/>
      <c r="E107" s="35" t="s">
        <v>112</v>
      </c>
      <c r="F107" s="47"/>
      <c r="G107" s="3" t="s">
        <v>5</v>
      </c>
      <c r="H107" s="3"/>
      <c r="I107" s="28" t="s">
        <v>6</v>
      </c>
      <c r="J107" s="3"/>
    </row>
    <row r="108" spans="1:10" ht="16.5" thickBot="1" x14ac:dyDescent="0.3">
      <c r="A108" s="36" t="s">
        <v>29</v>
      </c>
      <c r="C108" s="10">
        <v>2021</v>
      </c>
      <c r="D108" s="3"/>
      <c r="E108" s="38" t="s">
        <v>106</v>
      </c>
      <c r="F108" s="47"/>
      <c r="G108" s="10">
        <v>2023</v>
      </c>
      <c r="H108" s="3"/>
      <c r="I108" s="29">
        <v>2024</v>
      </c>
      <c r="J108" s="3"/>
    </row>
    <row r="109" spans="1:10" x14ac:dyDescent="0.25">
      <c r="A109" s="1" t="s">
        <v>8</v>
      </c>
      <c r="C109" s="2">
        <v>395.89</v>
      </c>
      <c r="E109" s="2">
        <v>533.84</v>
      </c>
      <c r="G109" s="2">
        <v>550</v>
      </c>
      <c r="I109" s="2">
        <v>650</v>
      </c>
      <c r="J109" s="2"/>
    </row>
    <row r="110" spans="1:10" x14ac:dyDescent="0.25">
      <c r="A110" s="49" t="s">
        <v>111</v>
      </c>
      <c r="C110" s="2">
        <v>16.66</v>
      </c>
      <c r="E110" s="2">
        <v>5</v>
      </c>
      <c r="G110" s="2">
        <v>0</v>
      </c>
      <c r="I110" s="2">
        <v>100</v>
      </c>
      <c r="J110" s="2"/>
    </row>
    <row r="111" spans="1:10" x14ac:dyDescent="0.25">
      <c r="A111" s="1" t="s">
        <v>9</v>
      </c>
      <c r="C111" s="2">
        <v>346.76</v>
      </c>
      <c r="E111" s="2">
        <v>409</v>
      </c>
      <c r="G111" s="2">
        <v>500</v>
      </c>
      <c r="I111" s="2">
        <v>1000</v>
      </c>
      <c r="J111" s="2"/>
    </row>
    <row r="112" spans="1:10" x14ac:dyDescent="0.25">
      <c r="A112" s="1" t="s">
        <v>10</v>
      </c>
      <c r="C112" s="2">
        <v>1426.94</v>
      </c>
      <c r="E112" s="2">
        <v>884</v>
      </c>
      <c r="G112" s="2">
        <v>1300</v>
      </c>
      <c r="I112" s="2">
        <v>1500</v>
      </c>
      <c r="J112" s="2"/>
    </row>
    <row r="113" spans="1:10" x14ac:dyDescent="0.25">
      <c r="A113" s="1" t="s">
        <v>11</v>
      </c>
      <c r="C113" s="2">
        <v>0</v>
      </c>
      <c r="G113" s="2">
        <v>0</v>
      </c>
      <c r="I113" s="2">
        <v>3000</v>
      </c>
      <c r="J113" s="2"/>
    </row>
    <row r="114" spans="1:10" x14ac:dyDescent="0.25">
      <c r="A114" s="1" t="s">
        <v>26</v>
      </c>
      <c r="C114" s="2">
        <v>729.03</v>
      </c>
      <c r="E114" s="2">
        <v>1072</v>
      </c>
      <c r="G114" s="2">
        <v>1100</v>
      </c>
      <c r="I114" s="2">
        <v>1400</v>
      </c>
      <c r="J114" s="2"/>
    </row>
    <row r="115" spans="1:10" ht="16.5" thickBot="1" x14ac:dyDescent="0.3">
      <c r="A115" s="1" t="s">
        <v>73</v>
      </c>
      <c r="C115" s="11">
        <v>116.75</v>
      </c>
      <c r="E115" s="11"/>
      <c r="G115" s="11">
        <v>0</v>
      </c>
      <c r="I115" s="11">
        <v>100</v>
      </c>
      <c r="J115" s="2"/>
    </row>
    <row r="116" spans="1:10" ht="16.5" thickBot="1" x14ac:dyDescent="0.3">
      <c r="A116" s="1" t="s">
        <v>87</v>
      </c>
      <c r="C116" s="9">
        <f>SUM(C109:C115)</f>
        <v>3032.0299999999997</v>
      </c>
      <c r="E116" s="31">
        <f>SUM(E109:E115)</f>
        <v>2903.84</v>
      </c>
      <c r="G116" s="9">
        <f>SUM(G109:G115)</f>
        <v>3450</v>
      </c>
      <c r="I116" s="9">
        <f>SUM(I109:I115)</f>
        <v>7750</v>
      </c>
      <c r="J116" s="2"/>
    </row>
    <row r="117" spans="1:10" ht="16.5" thickTop="1" x14ac:dyDescent="0.25"/>
    <row r="118" spans="1:10" x14ac:dyDescent="0.25">
      <c r="I118" s="27" t="s">
        <v>110</v>
      </c>
    </row>
    <row r="119" spans="1:10" x14ac:dyDescent="0.25">
      <c r="C119" s="3" t="s">
        <v>4</v>
      </c>
      <c r="D119" s="3"/>
      <c r="E119" s="35" t="s">
        <v>112</v>
      </c>
      <c r="F119" s="47"/>
      <c r="G119" s="3" t="s">
        <v>5</v>
      </c>
      <c r="H119" s="3"/>
      <c r="I119" s="28" t="s">
        <v>6</v>
      </c>
      <c r="J119" s="3"/>
    </row>
    <row r="120" spans="1:10" ht="16.5" thickBot="1" x14ac:dyDescent="0.3">
      <c r="A120" s="36" t="s">
        <v>3</v>
      </c>
      <c r="C120" s="10">
        <v>2021</v>
      </c>
      <c r="D120" s="3"/>
      <c r="E120" s="38" t="s">
        <v>106</v>
      </c>
      <c r="F120" s="47"/>
      <c r="G120" s="10">
        <v>2023</v>
      </c>
      <c r="H120" s="3"/>
      <c r="I120" s="29">
        <v>2024</v>
      </c>
      <c r="J120" s="3"/>
    </row>
    <row r="121" spans="1:10" x14ac:dyDescent="0.25">
      <c r="A121" s="1" t="s">
        <v>12</v>
      </c>
      <c r="C121" s="2">
        <v>3403.2</v>
      </c>
      <c r="E121" s="2">
        <v>2227</v>
      </c>
      <c r="G121" s="2">
        <v>3400</v>
      </c>
      <c r="I121" s="2">
        <v>3900</v>
      </c>
      <c r="J121" s="2"/>
    </row>
    <row r="122" spans="1:10" ht="16.5" thickBot="1" x14ac:dyDescent="0.3">
      <c r="A122" s="1" t="s">
        <v>13</v>
      </c>
      <c r="C122" s="2">
        <v>722.43</v>
      </c>
      <c r="E122" s="2">
        <v>384</v>
      </c>
      <c r="G122" s="2">
        <v>800</v>
      </c>
      <c r="I122" s="2">
        <v>950</v>
      </c>
      <c r="J122" s="2"/>
    </row>
    <row r="123" spans="1:10" ht="16.5" thickBot="1" x14ac:dyDescent="0.3">
      <c r="A123" s="1" t="s">
        <v>88</v>
      </c>
      <c r="C123" s="9">
        <f>SUM(C121:C122)</f>
        <v>4125.63</v>
      </c>
      <c r="E123" s="31">
        <f>SUM(E121:E122)</f>
        <v>2611</v>
      </c>
      <c r="G123" s="9">
        <f>SUM(G121:G122)</f>
        <v>4200</v>
      </c>
      <c r="I123" s="33">
        <f>SUM(I121:I122)</f>
        <v>4850</v>
      </c>
      <c r="J123" s="2"/>
    </row>
    <row r="124" spans="1:10" ht="16.5" thickTop="1" x14ac:dyDescent="0.25"/>
    <row r="126" spans="1:10" x14ac:dyDescent="0.25">
      <c r="C126" s="3"/>
      <c r="J126" s="8"/>
    </row>
    <row r="127" spans="1:10" x14ac:dyDescent="0.25">
      <c r="A127" s="52" t="s">
        <v>52</v>
      </c>
      <c r="B127" s="52"/>
      <c r="C127" s="52"/>
      <c r="D127" s="52"/>
      <c r="E127" s="52"/>
      <c r="F127" s="52"/>
      <c r="G127" s="52"/>
      <c r="H127" s="52"/>
      <c r="I127" s="27" t="s">
        <v>110</v>
      </c>
    </row>
    <row r="128" spans="1:10" x14ac:dyDescent="0.25">
      <c r="A128" s="46"/>
      <c r="B128" s="46"/>
      <c r="C128" s="3" t="s">
        <v>4</v>
      </c>
      <c r="D128" s="3"/>
      <c r="E128" s="35" t="s">
        <v>112</v>
      </c>
      <c r="F128" s="47"/>
      <c r="G128" s="3" t="s">
        <v>5</v>
      </c>
      <c r="H128" s="3"/>
      <c r="I128" s="28" t="s">
        <v>6</v>
      </c>
      <c r="J128" s="3"/>
    </row>
    <row r="129" spans="1:10" ht="16.5" thickBot="1" x14ac:dyDescent="0.3">
      <c r="A129" s="50" t="s">
        <v>72</v>
      </c>
      <c r="B129" s="44"/>
      <c r="C129" s="10">
        <v>2022</v>
      </c>
      <c r="D129" s="3"/>
      <c r="E129" s="38" t="s">
        <v>106</v>
      </c>
      <c r="F129" s="47"/>
      <c r="G129" s="10">
        <v>2023</v>
      </c>
      <c r="H129" s="3"/>
      <c r="I129" s="29">
        <v>2024</v>
      </c>
      <c r="J129" s="3"/>
    </row>
    <row r="130" spans="1:10" x14ac:dyDescent="0.25">
      <c r="A130" s="1" t="s">
        <v>31</v>
      </c>
      <c r="C130" s="2">
        <v>258000</v>
      </c>
      <c r="E130" s="2">
        <v>109917</v>
      </c>
      <c r="G130" s="2">
        <v>109917</v>
      </c>
      <c r="I130" s="2">
        <v>100000</v>
      </c>
      <c r="J130" s="2"/>
    </row>
    <row r="131" spans="1:10" x14ac:dyDescent="0.25">
      <c r="A131" s="1" t="s">
        <v>97</v>
      </c>
      <c r="C131" s="2"/>
      <c r="G131" s="2"/>
      <c r="J131" s="2"/>
    </row>
    <row r="132" spans="1:10" x14ac:dyDescent="0.25">
      <c r="A132" s="1" t="s">
        <v>30</v>
      </c>
      <c r="E132" s="2">
        <v>145765</v>
      </c>
      <c r="G132" s="2">
        <v>145765</v>
      </c>
      <c r="I132" s="2">
        <v>150000</v>
      </c>
    </row>
    <row r="133" spans="1:10" ht="16.5" thickBot="1" x14ac:dyDescent="0.3">
      <c r="A133" s="1" t="s">
        <v>32</v>
      </c>
      <c r="C133" s="18"/>
      <c r="E133" s="11"/>
      <c r="G133" s="18"/>
      <c r="I133" s="11"/>
    </row>
    <row r="134" spans="1:10" ht="16.5" thickBot="1" x14ac:dyDescent="0.3">
      <c r="A134" s="1" t="s">
        <v>89</v>
      </c>
      <c r="C134" s="9">
        <f>SUM(C130:C133)</f>
        <v>258000</v>
      </c>
      <c r="E134" s="9">
        <f>SUM(E130:E133)</f>
        <v>255682</v>
      </c>
      <c r="G134" s="9">
        <f>SUM(G130:G133)</f>
        <v>255682</v>
      </c>
      <c r="I134" s="31">
        <f>SUM(I130:I133)</f>
        <v>250000</v>
      </c>
      <c r="J134" s="2"/>
    </row>
    <row r="135" spans="1:10" ht="16.5" thickTop="1" x14ac:dyDescent="0.25"/>
    <row r="137" spans="1:10" ht="9.6" hidden="1" customHeight="1" x14ac:dyDescent="0.25">
      <c r="A137" s="52" t="s">
        <v>33</v>
      </c>
      <c r="B137" s="52"/>
      <c r="C137" s="52"/>
      <c r="D137" s="52"/>
      <c r="E137" s="52"/>
      <c r="F137" s="52"/>
      <c r="G137" s="52"/>
      <c r="H137" s="52"/>
    </row>
    <row r="138" spans="1:10" hidden="1" x14ac:dyDescent="0.25">
      <c r="C138" s="3" t="s">
        <v>4</v>
      </c>
      <c r="D138" s="3"/>
      <c r="E138" s="28"/>
      <c r="F138" s="47"/>
      <c r="G138" s="3"/>
      <c r="H138" s="3"/>
      <c r="J138" s="3"/>
    </row>
    <row r="139" spans="1:10" hidden="1" x14ac:dyDescent="0.25">
      <c r="C139" s="19">
        <v>2021</v>
      </c>
      <c r="D139" s="3"/>
      <c r="E139" s="28"/>
      <c r="F139" s="47"/>
      <c r="G139" s="3"/>
      <c r="H139" s="3"/>
      <c r="J139" s="3"/>
    </row>
    <row r="140" spans="1:10" hidden="1" x14ac:dyDescent="0.25">
      <c r="A140" s="1" t="s">
        <v>91</v>
      </c>
      <c r="B140"/>
      <c r="C140"/>
    </row>
    <row r="141" spans="1:10" hidden="1" x14ac:dyDescent="0.25">
      <c r="A141" t="s">
        <v>92</v>
      </c>
      <c r="B141"/>
      <c r="C141" s="20">
        <v>50</v>
      </c>
      <c r="D141"/>
      <c r="E141" s="21"/>
      <c r="F141" s="51"/>
      <c r="G141"/>
      <c r="H141"/>
      <c r="J141" s="2"/>
    </row>
    <row r="142" spans="1:10" hidden="1" x14ac:dyDescent="0.25">
      <c r="A142" t="s">
        <v>103</v>
      </c>
      <c r="B142"/>
      <c r="D142"/>
      <c r="E142" s="21"/>
      <c r="F142" s="51"/>
      <c r="G142" s="20">
        <v>514.23</v>
      </c>
      <c r="H142"/>
      <c r="J142" s="2"/>
    </row>
    <row r="143" spans="1:10" hidden="1" x14ac:dyDescent="0.25">
      <c r="A143" t="s">
        <v>27</v>
      </c>
      <c r="B143"/>
      <c r="D143"/>
      <c r="E143" s="21"/>
      <c r="F143" s="51"/>
      <c r="G143" s="21">
        <f>55917.34-3827.24+1517.19</f>
        <v>53607.29</v>
      </c>
      <c r="H143"/>
      <c r="J143" s="2"/>
    </row>
    <row r="144" spans="1:10" hidden="1" x14ac:dyDescent="0.25">
      <c r="A144" t="s">
        <v>93</v>
      </c>
      <c r="B144"/>
      <c r="D144"/>
      <c r="E144" s="21"/>
      <c r="F144" s="51"/>
      <c r="G144" s="21">
        <f>19673-19746</f>
        <v>-73</v>
      </c>
      <c r="H144"/>
      <c r="J144" s="2"/>
    </row>
    <row r="145" spans="1:10" hidden="1" x14ac:dyDescent="0.25">
      <c r="A145" t="s">
        <v>94</v>
      </c>
      <c r="B145"/>
      <c r="C145" s="21">
        <f>148.8+648.67+23.49-74.93-244.33-252.86</f>
        <v>248.83999999999992</v>
      </c>
      <c r="D145"/>
      <c r="E145" s="21"/>
      <c r="F145" s="51"/>
      <c r="G145"/>
      <c r="H145"/>
      <c r="J145" s="2"/>
    </row>
    <row r="146" spans="1:10" hidden="1" x14ac:dyDescent="0.25">
      <c r="A146" t="s">
        <v>95</v>
      </c>
      <c r="B146"/>
      <c r="C146" s="21">
        <v>1225</v>
      </c>
      <c r="D146"/>
      <c r="E146" s="21"/>
      <c r="F146" s="51"/>
      <c r="G146"/>
      <c r="H146"/>
    </row>
    <row r="147" spans="1:10" hidden="1" x14ac:dyDescent="0.25">
      <c r="A147" t="s">
        <v>104</v>
      </c>
      <c r="B147"/>
      <c r="C147" s="21">
        <f>528.35-1066.63</f>
        <v>-538.28000000000009</v>
      </c>
      <c r="D147"/>
      <c r="E147" s="21"/>
      <c r="F147" s="51"/>
      <c r="G147"/>
      <c r="H147"/>
    </row>
    <row r="148" spans="1:10" hidden="1" x14ac:dyDescent="0.25">
      <c r="A148" t="s">
        <v>28</v>
      </c>
      <c r="B148"/>
      <c r="D148"/>
      <c r="E148" s="21"/>
      <c r="F148" s="51"/>
      <c r="G148" s="26">
        <f>7920.74-14299.66</f>
        <v>-6378.92</v>
      </c>
      <c r="H148"/>
      <c r="J148" s="2"/>
    </row>
    <row r="149" spans="1:10" ht="16.5" hidden="1" thickBot="1" x14ac:dyDescent="0.3">
      <c r="A149" s="1" t="s">
        <v>96</v>
      </c>
      <c r="B149"/>
      <c r="C149" s="22">
        <f>SUM(C141:C148)</f>
        <v>985.55999999999983</v>
      </c>
      <c r="D149"/>
      <c r="E149" s="21"/>
      <c r="F149" s="51"/>
      <c r="G149"/>
      <c r="H149"/>
      <c r="J149" s="2"/>
    </row>
  </sheetData>
  <mergeCells count="4">
    <mergeCell ref="A105:H105"/>
    <mergeCell ref="A127:H127"/>
    <mergeCell ref="A137:H137"/>
    <mergeCell ref="A58:H58"/>
  </mergeCells>
  <pageMargins left="0.25" right="0.25" top="0.75" bottom="0.75" header="0.3" footer="0.3"/>
  <pageSetup scale="78" fitToWidth="2" orientation="portrait" copies="2" r:id="rId1"/>
  <headerFooter>
    <oddHeader xml:space="preserve">&amp;L&amp;"System Font,Regular"&amp;10&amp;K000000 &amp;C&amp;"Calibri (Body),Bold"&amp;14PARK FOREST WATER DISTRICT
&amp;"-,Bold"&amp;11 Proposed 2024 BUDGET
</oddHeader>
    <oddFooter>Page &amp;P</oddFooter>
  </headerFooter>
  <rowBreaks count="1" manualBreakCount="1">
    <brk id="57" max="16383" man="1"/>
  </rowBreaks>
  <ignoredErrors>
    <ignoredError sqref="C116 C123 C74 C81 C88 C103 C6 G64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Print Ver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Tillman</dc:creator>
  <cp:keywords/>
  <dc:description/>
  <cp:lastModifiedBy>Jason Kerekes</cp:lastModifiedBy>
  <cp:lastPrinted>2023-10-26T03:45:59Z</cp:lastPrinted>
  <dcterms:created xsi:type="dcterms:W3CDTF">2020-11-10T00:06:26Z</dcterms:created>
  <dcterms:modified xsi:type="dcterms:W3CDTF">2023-10-26T15:56:23Z</dcterms:modified>
  <cp:category/>
</cp:coreProperties>
</file>